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<sst xmlns="http://schemas.openxmlformats.org/spreadsheetml/2006/main" count="585" uniqueCount="347">
  <si>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</si>
  <si>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</si>
  <si>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</si>
  <si>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</si>
  <si>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</si>
  <si>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</si>
  <si>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</si>
  <si>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</si>
  <si>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</si>
  <si>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</si>
  <si>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</si>
  <si>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</si>
  <si>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</si>
  <si>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</si>
  <si>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</si>
  <si>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</si>
  <si>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</si>
  <si>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</si>
  <si>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</si>
  <si>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</si>
  <si>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</si>
  <si>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</si>
  <si>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</si>
  <si>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</si>
  <si>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</si>
  <si>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</si>
  <si>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</si>
  <si>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</si>
  <si>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</si>
  <si>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</si>
  <si>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</si>
  <si>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</si>
  <si>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</si>
  <si>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</si>
  <si>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</si>
  <si>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</si>
  <si>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</si>
  <si>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</si>
  <si>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</si>
  <si>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</si>
  <si>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</si>
  <si>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</si>
  <si>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</si>
  <si>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</si>
  <si>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</si>
  <si>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</si>
  <si>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</si>
  <si>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</si>
  <si>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</si>
  <si>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</si>
  <si>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</si>
  <si>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</si>
  <si>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</si>
  <si>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</si>
  <si>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</si>
  <si>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</si>
  <si>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</si>
  <si>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</si>
  <si>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</si>
  <si>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</si>
  <si>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</si>
  <si>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</si>
  <si>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</si>
  <si>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</si>
  <si>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</si>
  <si>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</si>
  <si>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</si>
  <si>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</si>
  <si>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</si>
  <si>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</si>
  <si>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</si>
  <si>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</si>
  <si>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</si>
  <si>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</si>
  <si>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</si>
  <si>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</si>
  <si>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</si>
  <si>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</si>
  <si>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</si>
  <si>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</si>
  <si>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</si>
  <si>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</si>
  <si>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</si>
  <si>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</si>
  <si>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</si>
  <si>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</si>
  <si>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</si>
  <si>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</si>
  <si>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</si>
  <si>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</si>
  <si>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</si>
  <si>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</si>
  <si>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</si>
  <si>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</si>
  <si>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</si>
  <si>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</si>
  <si>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</si>
  <si>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</si>
  <si>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</si>
  <si>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</si>
  <si>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</si>
  <si>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</si>
  <si>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</si>
  <si>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</si>
  <si>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</si>
  <si>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</si>
  <si>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</si>
  <si>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</si>
  <si>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</si>
  <si>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</si>
  <si>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</si>
  <si>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</si>
  <si>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</si>
  <si>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</si>
  <si>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</si>
  <si>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</si>
  <si>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</si>
  <si>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</si>
  <si>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</si>
  <si>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</si>
  <si>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</si>
  <si>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</si>
  <si>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</si>
  <si>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</si>
  <si>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</si>
  <si>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</si>
  <si>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</si>
  <si>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</si>
  <si>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</si>
  <si>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</si>
  <si>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</si>
  <si>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</si>
  <si>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</si>
  <si>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</si>
  <si>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</si>
  <si>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</si>
  <si>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</si>
  <si>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</si>
  <si>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</si>
  <si>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</si>
  <si>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</si>
  <si>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</si>
  <si>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</si>
  <si>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</si>
  <si>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</si>
  <si>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</si>
  <si>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</si>
  <si>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</si>
  <si>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</si>
  <si>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</si>
  <si>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</si>
  <si>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</si>
  <si>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</si>
  <si>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</si>
  <si>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</si>
  <si>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</si>
  <si>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</si>
  <si>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</si>
  <si>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</si>
  <si>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</si>
  <si>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</si>
  <si>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</si>
  <si>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</si>
  <si>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</si>
  <si>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</si>
  <si>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</si>
  <si>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</si>
  <si>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</si>
  <si>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</si>
  <si>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</si>
  <si>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</si>
  <si>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</si>
  <si>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</si>
  <si>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</si>
  <si>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</si>
  <si>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</si>
  <si>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</si>
  <si>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</si>
  <si>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</si>
  <si>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</si>
  <si>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</si>
  <si>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0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</si>
  <si>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0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</si>
  <si>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</si>
  <si>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</si>
  <si>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</si>
  <si>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</si>
  <si>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</si>
  <si>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</si>
  <si>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</si>
  <si>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</si>
  <si>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</si>
  <si>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</si>
  <si>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</si>
  <si>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</si>
  <si>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</si>
  <si>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</si>
  <si>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</si>
  <si>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</si>
  <si>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</si>
  <si>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</si>
  <si>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</si>
  <si>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</si>
  <si>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</si>
  <si>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</si>
  <si>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</si>
  <si>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</si>
  <si>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</si>
  <si>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0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</si>
  <si>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0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</si>
  <si>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</si>
  <si>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</si>
  <si>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</si>
  <si>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</si>
  <si>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0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0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0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</si>
  <si>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</si>
  <si>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</si>
  <si>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</si>
  <si>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</si>
  <si>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</si>
  <si>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</si>
  <si>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</si>
  <si>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</si>
  <si>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</si>
  <si>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</si>
  <si>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</si>
  <si>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</si>
  <si>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</si>
  <si>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</si>
  <si>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</si>
  <si>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</si>
  <si>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</si>
  <si>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</si>
  <si>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</si>
  <si>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</si>
  <si>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</si>
  <si>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</si>
  <si>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</si>
  <si>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</si>
  <si>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</si>
  <si>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</si>
  <si>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</si>
  <si>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</si>
  <si>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</si>
  <si>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</si>
  <si>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</si>
  <si>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</si>
  <si>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</si>
  <si>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</si>
  <si>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</si>
  <si>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</si>
  <si>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</si>
  <si>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</si>
  <si>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</si>
  <si>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</si>
  <si>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</si>
  <si>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</si>
  <si>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</si>
  <si>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</si>
  <si>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</si>
  <si>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</si>
  <si>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</si>
  <si>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</si>
  <si>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</si>
  <si>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</si>
  <si>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</si>
  <si>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</si>
  <si>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</si>
  <si>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</si>
  <si>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</si>
  <si>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</si>
  <si>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</si>
  <si>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</si>
  <si>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</si>
  <si>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</si>
  <si>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</si>
  <si>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</si>
  <si>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</si>
  <si>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</si>
  <si>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</si>
  <si>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</si>
  <si>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</si>
  <si>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</si>
  <si>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</si>
  <si>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</si>
  <si>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</si>
  <si>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</si>
  <si>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</si>
  <si>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</si>
  <si>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</si>
  <si>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</si>
  <si>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</si>
  <si>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</si>
  <si>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</si>
  <si>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</si>
  <si>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</si>
  <si>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</si>
  <si>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</si>
  <si>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</si>
  <si>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</si>
  <si>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</si>
  <si>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</si>
  <si>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</si>
  <si>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</si>
  <si>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</si>
  <si>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</si>
  <si>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</si>
  <si>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</si>
  <si>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</si>
  <si>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</si>
  <si>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</si>
  <si>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</si>
  <si>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</si>
  <si>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</si>
  <si>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</si>
  <si>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</si>
  <si>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</si>
  <si>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</si>
  <si>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</si>
  <si>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</si>
  <si>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</si>
  <si>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</si>
  <si>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</si>
  <si>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</si>
  <si>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</si>
  <si>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</si>
  <si>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</si>
  <si>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</si>
  <si>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</si>
  <si>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</si>
  <si>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</si>
  <si>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</si>
  <si>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</si>
  <si>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</si>
  <si>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</si>
  <si>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</si>
  <si>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</si>
  <si>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</si>
  <si>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</si>
  <si>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</si>
  <si>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SFO-1055</t>
  </si>
  <si>
    <t>642/15</t>
  </si>
  <si>
    <t>11:00</t>
  </si>
  <si>
    <t>11:30</t>
  </si>
  <si>
    <t>LN, BN</t>
  </si>
  <si>
    <t>B-F</t>
  </si>
  <si>
    <t>HSM 66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</si>
</sst>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10.7"/>
      <name val="Arial"/>
      <family val="0"/>
    </font>
    <font>
      <b/>
      <sz val="10"/>
      <color indexed="10"/>
      <name val="Arial"/>
      <family val="2"/>
    </font>
    <font>
      <u val="single"/>
      <sz val="14"/>
      <color indexed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9"/>
      <name val="Arial"/>
      <family val="0"/>
    </font>
    <font>
      <u val="single"/>
      <sz val="8"/>
      <name val="Arial"/>
      <family val="0"/>
    </font>
    <font>
      <u val="single"/>
      <sz val="12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49" fontId="24" fillId="0" borderId="15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20" xfId="0" applyFont="1" applyFill="1" applyBorder="1" applyAlignment="1" applyProtection="1">
      <alignment/>
      <protection hidden="1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43" fillId="26" borderId="26" xfId="0" applyFont="1" applyFill="1" applyBorder="1" applyAlignment="1" applyProtection="1">
      <alignment/>
      <protection locked="0"/>
    </xf>
    <xf numFmtId="0" fontId="24" fillId="26" borderId="25" xfId="0" applyFont="1" applyFill="1" applyBorder="1" applyAlignment="1" applyProtection="1">
      <alignment/>
      <protection locked="0"/>
    </xf>
    <xf numFmtId="0" fontId="46" fillId="26" borderId="25" xfId="0" applyFont="1" applyFill="1" applyBorder="1" applyAlignment="1" applyProtection="1">
      <alignment/>
      <protection locked="0"/>
    </xf>
    <xf numFmtId="0" fontId="20" fillId="26" borderId="15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49" fontId="24" fillId="0" borderId="11" xfId="0" applyNumberFormat="1" applyFont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15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5" t="s">
        <v>169</v>
      </c>
      <c r="I29" s="126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5" t="s">
        <v>170</v>
      </c>
      <c r="I30" s="126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5" t="s">
        <v>168</v>
      </c>
      <c r="I31" s="126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5" t="s">
        <v>167</v>
      </c>
      <c r="I32" s="126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11" t="s">
        <v>109</v>
      </c>
      <c r="B3" s="112" t="s">
        <v>339</v>
      </c>
      <c r="C3" s="114" t="s">
        <v>109</v>
      </c>
    </row>
    <row r="4" spans="1:6" ht="20.25">
      <c r="A4" s="111" t="s">
        <v>108</v>
      </c>
      <c r="B4" s="86" t="s">
        <v>135</v>
      </c>
      <c r="C4" s="113"/>
      <c r="D4" s="115"/>
      <c r="E4" s="115"/>
      <c r="F4" s="116"/>
    </row>
    <row r="5" spans="1:6" ht="20.25">
      <c r="A5" s="111" t="s">
        <v>111</v>
      </c>
      <c r="B5" s="86" t="s">
        <v>338</v>
      </c>
      <c r="C5" s="113"/>
      <c r="D5" s="117"/>
      <c r="E5" s="117"/>
      <c r="F5" s="118"/>
    </row>
    <row r="6" spans="1:6" ht="20.25">
      <c r="A6" s="111" t="s">
        <v>112</v>
      </c>
      <c r="B6" s="86" t="s">
        <v>136</v>
      </c>
      <c r="C6" s="113"/>
      <c r="D6" s="117"/>
      <c r="E6" s="117"/>
      <c r="F6" s="118"/>
    </row>
    <row r="7" spans="1:6" ht="20.25">
      <c r="A7" s="111" t="s">
        <v>114</v>
      </c>
      <c r="B7" s="124"/>
      <c r="C7" s="117"/>
      <c r="D7" s="117"/>
      <c r="E7" s="117"/>
      <c r="F7" s="118"/>
    </row>
    <row r="8" spans="1:6" ht="20.25">
      <c r="A8" s="111" t="s">
        <v>115</v>
      </c>
      <c r="B8" s="123"/>
      <c r="C8" s="117"/>
      <c r="D8" s="117"/>
      <c r="E8" s="117"/>
      <c r="F8" s="118"/>
    </row>
    <row r="9" spans="1:6" ht="20.25">
      <c r="A9" s="111" t="s">
        <v>113</v>
      </c>
      <c r="B9" s="121"/>
      <c r="C9" s="117"/>
      <c r="D9" s="117"/>
      <c r="E9" s="117"/>
      <c r="F9" s="118"/>
    </row>
    <row r="10" spans="1:6" ht="20.25">
      <c r="A10" s="111" t="s">
        <v>110</v>
      </c>
      <c r="B10" s="122"/>
      <c r="C10" s="119"/>
      <c r="D10" s="119"/>
      <c r="E10" s="119"/>
      <c r="F10" s="120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CM23" sqref="CM23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8" t="s">
        <v>135</v>
      </c>
      <c r="B1" s="110" t="s">
        <v>331</v>
      </c>
      <c r="C1" s="87" t="s">
        <v>136</v>
      </c>
      <c r="D1" s="152" t="s">
        <v>119</v>
      </c>
      <c r="E1" s="152"/>
      <c r="F1" s="152"/>
      <c r="G1" s="152"/>
      <c r="H1" s="152"/>
      <c r="I1" s="152"/>
      <c r="J1" s="152"/>
      <c r="K1" s="153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9">
        <v>152796</v>
      </c>
      <c r="B2" s="109" t="s">
        <v>340</v>
      </c>
      <c r="C2" s="109" t="s">
        <v>341</v>
      </c>
      <c r="D2" s="102">
        <v>1</v>
      </c>
      <c r="E2" s="103"/>
      <c r="F2" s="102">
        <v>2</v>
      </c>
      <c r="G2" s="103"/>
      <c r="H2" s="102">
        <v>3</v>
      </c>
      <c r="I2" s="103"/>
      <c r="J2" s="102">
        <v>4</v>
      </c>
      <c r="K2" s="104"/>
      <c r="L2" s="92" t="str">
        <f>M2</f>
        <v>E Agrotop</v>
      </c>
      <c r="M2" s="91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1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1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1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1">
        <f>IF('Skriv in'!$C$3=$U$2,AA2,IF('Skriv in'!$C$3=$U$3,AH2,IF('Skriv in'!$C$3=$U$4,AO2,IF('Skriv in'!$C$3=$U$5,AV2,IF('Skriv in'!$C$3=$U$6,BC2,IF('Skriv in'!$C$3=$U$7,BJ2,IF('Skriv in'!$C$3=$U$8,BQ2,BX2)))))))</f>
        <v>0</v>
      </c>
      <c r="R2" s="91">
        <f>IF('Skriv in'!$C$3=$U$2,AB2,IF('Skriv in'!$C$3=$U$3,AI2,IF('Skriv in'!$C$3=$U$4,AP2,IF('Skriv in'!$C$3=$U$5,AW2,IF('Skriv in'!$C$3=$U$6,BD2,IF('Skriv in'!$C$3=$U$7,BK2,IF('Skriv in'!$C$3=$U$8,BR2,BY2)))))))</f>
        <v>0</v>
      </c>
      <c r="S2" s="91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40">
        <v>42166</v>
      </c>
      <c r="E3" s="145"/>
      <c r="F3" s="140"/>
      <c r="G3" s="145"/>
      <c r="H3" s="140"/>
      <c r="I3" s="145"/>
      <c r="J3" s="140"/>
      <c r="K3" s="141"/>
      <c r="L3" s="92" t="str">
        <f>N2</f>
        <v>E Speedy</v>
      </c>
      <c r="M3" s="91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1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1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1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1">
        <f>IF('Skriv in'!$C$3=$U$2,AA3,IF('Skriv in'!$C$3=$U$3,AH3,IF('Skriv in'!$C$3=$U$4,AO3,IF('Skriv in'!$C$3=$U$5,AV3,IF('Skriv in'!$C$3=$U$6,BC3,IF('Skriv in'!$C$3=$U$7,BJ3,IF('Skriv in'!$C$3=$U$8,BQ3,BX3)))))))</f>
        <v>0</v>
      </c>
      <c r="R3" s="91">
        <f>IF('Skriv in'!$C$3=$U$2,AB3,IF('Skriv in'!$C$3=$U$3,AI3,IF('Skriv in'!$C$3=$U$4,AP3,IF('Skriv in'!$C$3=$U$5,AW3,IF('Skriv in'!$C$3=$U$6,BD3,IF('Skriv in'!$C$3=$U$7,BK3,IF('Skriv in'!$C$3=$U$8,BR3,BY3)))))))</f>
        <v>0</v>
      </c>
      <c r="S3" s="91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342</v>
      </c>
      <c r="E4" s="70" t="s">
        <v>343</v>
      </c>
      <c r="F4" s="70"/>
      <c r="G4" s="70"/>
      <c r="H4" s="70"/>
      <c r="I4" s="70"/>
      <c r="J4" s="70"/>
      <c r="K4" s="89"/>
      <c r="L4" s="92" t="str">
        <f>O2</f>
        <v>E Ströby</v>
      </c>
      <c r="M4" s="91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1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1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1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1">
        <f>IF('Skriv in'!$C$3=$U$2,AA4,IF('Skriv in'!$C$3=$U$3,AH4,IF('Skriv in'!$C$3=$U$4,AO4,IF('Skriv in'!$C$3=$U$5,AV4,IF('Skriv in'!$C$3=$U$6,BC4,IF('Skriv in'!$C$3=$U$7,BJ4,IF('Skriv in'!$C$3=$U$8,BQ4,BX4)))))))</f>
        <v>0</v>
      </c>
      <c r="R4" s="91">
        <f>IF('Skriv in'!$C$3=$U$2,AB4,IF('Skriv in'!$C$3=$U$3,AI4,IF('Skriv in'!$C$3=$U$4,AP4,IF('Skriv in'!$C$3=$U$5,AW4,IF('Skriv in'!$C$3=$U$6,BD4,IF('Skriv in'!$C$3=$U$7,BK4,IF('Skriv in'!$C$3=$U$8,BR4,BY4)))))))</f>
        <v>0</v>
      </c>
      <c r="S4" s="91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8" t="s">
        <v>344</v>
      </c>
      <c r="E5" s="139"/>
      <c r="F5" s="138"/>
      <c r="G5" s="139"/>
      <c r="H5" s="138"/>
      <c r="I5" s="139"/>
      <c r="J5" s="138"/>
      <c r="K5" s="142"/>
      <c r="L5" s="92" t="str">
        <f>P2</f>
        <v>H Sprumo</v>
      </c>
      <c r="M5" s="91">
        <f>IF('Skriv in'!$C$3=$U$2,W5,IF('Skriv in'!$C$3=$U$3,AD5,IF('Skriv in'!$C$3=$U$4,AK5,IF('Skriv in'!$C$3=$U$5,AR5,IF('Skriv in'!$C$3=$U$6,AY5,IF('Skriv in'!$C$3=$U$7,BF5,IF('Skriv in'!$C$3=$U$8,BM5,BT5)))))))</f>
        <v>2.8</v>
      </c>
      <c r="N5" s="91">
        <f>IF('Skriv in'!$C$3=$U$2,X5,IF('Skriv in'!$C$3=$U$3,AE5,IF('Skriv in'!$C$3=$U$4,AL5,IF('Skriv in'!$C$3=$U$5,AS5,IF('Skriv in'!$C$3=$U$6,AZ5,IF('Skriv in'!$C$3=$U$7,BG5,IF('Skriv in'!$C$3=$U$8,BN5,BU5)))))))</f>
        <v>2.8</v>
      </c>
      <c r="O5" s="91">
        <f>IF('Skriv in'!$C$3=$U$2,Y5,IF('Skriv in'!$C$3=$U$3,AF5,IF('Skriv in'!$C$3=$U$4,AM5,IF('Skriv in'!$C$3=$U$5,AT5,IF('Skriv in'!$C$3=$U$6,BA5,IF('Skriv in'!$C$3=$U$7,BH5,IF('Skriv in'!$C$3=$U$8,BO5,BV5)))))))</f>
        <v>2.8</v>
      </c>
      <c r="P5" s="91">
        <f>IF('Skriv in'!$C$3=$U$2,Z5,IF('Skriv in'!$C$3=$U$3,AG5,IF('Skriv in'!$C$3=$U$4,AN5,IF('Skriv in'!$C$3=$U$5,AU5,IF('Skriv in'!$C$3=$U$6,BB5,IF('Skriv in'!$C$3=$U$7,BI5,IF('Skriv in'!$C$3=$U$8,BP5,BW5)))))))</f>
        <v>1.8</v>
      </c>
      <c r="Q5" s="91">
        <f>IF('Skriv in'!$C$3=$U$2,AA5,IF('Skriv in'!$C$3=$U$3,AH5,IF('Skriv in'!$C$3=$U$4,AO5,IF('Skriv in'!$C$3=$U$5,AV5,IF('Skriv in'!$C$3=$U$6,BC5,IF('Skriv in'!$C$3=$U$7,BJ5,IF('Skriv in'!$C$3=$U$8,BQ5,BX5)))))))</f>
        <v>0</v>
      </c>
      <c r="R5" s="91">
        <f>IF('Skriv in'!$C$3=$U$2,AB5,IF('Skriv in'!$C$3=$U$3,AI5,IF('Skriv in'!$C$3=$U$4,AP5,IF('Skriv in'!$C$3=$U$5,AW5,IF('Skriv in'!$C$3=$U$6,BD5,IF('Skriv in'!$C$3=$U$7,BK5,IF('Skriv in'!$C$3=$U$8,BR5,BY5)))))))</f>
        <v>0</v>
      </c>
      <c r="S5" s="91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90">
        <v>2.8</v>
      </c>
      <c r="X5" s="90">
        <v>2</v>
      </c>
      <c r="Y5" s="90">
        <v>2.2</v>
      </c>
      <c r="Z5" s="90"/>
      <c r="AA5" s="40">
        <v>2.8</v>
      </c>
      <c r="AB5" s="40">
        <v>2</v>
      </c>
      <c r="AC5" s="40">
        <v>2</v>
      </c>
      <c r="AD5" s="90">
        <v>2.8</v>
      </c>
      <c r="AE5" s="90">
        <v>2.8</v>
      </c>
      <c r="AF5" s="90">
        <v>2.8</v>
      </c>
      <c r="AG5" s="90">
        <v>1.8</v>
      </c>
      <c r="AH5" s="90"/>
      <c r="AI5" s="90"/>
      <c r="AJ5" s="90"/>
      <c r="AK5" s="90">
        <v>2</v>
      </c>
      <c r="AL5" s="90">
        <v>2</v>
      </c>
      <c r="AM5" s="90"/>
      <c r="AN5" s="90"/>
      <c r="AO5" s="90"/>
      <c r="AP5" s="90"/>
      <c r="AQ5" s="90"/>
      <c r="AR5" s="40"/>
      <c r="AS5" s="40"/>
      <c r="AT5" s="40"/>
      <c r="AU5" s="40"/>
      <c r="AV5" s="40"/>
      <c r="AW5" s="40"/>
      <c r="AX5" s="40"/>
      <c r="AY5" s="90">
        <v>2</v>
      </c>
      <c r="AZ5" s="90"/>
      <c r="BA5" s="90"/>
      <c r="BB5" s="90"/>
      <c r="BC5" s="90"/>
      <c r="BD5" s="90"/>
      <c r="BE5" s="90"/>
      <c r="BF5" s="90">
        <v>4.7</v>
      </c>
      <c r="BG5" s="90"/>
      <c r="BH5" s="90"/>
      <c r="BI5" s="90"/>
      <c r="BJ5" s="90"/>
      <c r="BK5" s="90"/>
      <c r="BL5" s="90"/>
      <c r="BM5" s="90">
        <v>2</v>
      </c>
      <c r="BN5" s="90">
        <v>2</v>
      </c>
      <c r="BO5" s="90">
        <v>3</v>
      </c>
      <c r="BP5" s="90">
        <v>3</v>
      </c>
      <c r="BQ5" s="90">
        <v>3</v>
      </c>
      <c r="BR5" s="90"/>
      <c r="BS5" s="90"/>
      <c r="BT5" s="90">
        <v>2.5</v>
      </c>
      <c r="BU5" s="90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33" t="s">
        <v>345</v>
      </c>
      <c r="E6" s="134"/>
      <c r="F6" s="133"/>
      <c r="G6" s="134"/>
      <c r="H6" s="133"/>
      <c r="I6" s="134"/>
      <c r="J6" s="133"/>
      <c r="K6" s="135"/>
      <c r="L6" s="92">
        <f>Q2</f>
        <v>0</v>
      </c>
      <c r="M6" s="91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1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1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1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1">
        <f>IF('Skriv in'!$C$3=$U$2,AA6,IF('Skriv in'!$C$3=$U$3,AH6,IF('Skriv in'!$C$3=$U$4,AO6,IF('Skriv in'!$C$3=$U$5,AV6,IF('Skriv in'!$C$3=$U$6,BC6,IF('Skriv in'!$C$3=$U$7,BJ6,IF('Skriv in'!$C$3=$U$8,BQ6,BX6)))))))</f>
        <v>0</v>
      </c>
      <c r="R6" s="91">
        <f>IF('Skriv in'!$C$3=$U$2,AB6,IF('Skriv in'!$C$3=$U$3,AI6,IF('Skriv in'!$C$3=$U$4,AP6,IF('Skriv in'!$C$3=$U$5,AW6,IF('Skriv in'!$C$3=$U$6,BD6,IF('Skriv in'!$C$3=$U$7,BK6,IF('Skriv in'!$C$3=$U$8,BR6,BY6)))))))</f>
        <v>0</v>
      </c>
      <c r="S6" s="91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3" t="s">
        <v>134</v>
      </c>
      <c r="E7" s="144"/>
      <c r="F7" s="143" t="s">
        <v>134</v>
      </c>
      <c r="G7" s="144"/>
      <c r="H7" s="143" t="s">
        <v>134</v>
      </c>
      <c r="I7" s="144"/>
      <c r="J7" s="143" t="s">
        <v>134</v>
      </c>
      <c r="K7" s="144"/>
      <c r="L7" s="92">
        <f>R2</f>
        <v>0</v>
      </c>
      <c r="M7" s="91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1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1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1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1">
        <f>IF('Skriv in'!$C$3=$U$2,AA7,IF('Skriv in'!$C$3=$U$3,AH7,IF('Skriv in'!$C$3=$U$4,AO7,IF('Skriv in'!$C$3=$U$5,AV7,IF('Skriv in'!$C$3=$U$6,BC7,IF('Skriv in'!$C$3=$U$7,BJ7,IF('Skriv in'!$C$3=$U$8,BQ7,BX7)))))))</f>
        <v>0</v>
      </c>
      <c r="R7" s="91">
        <f>IF('Skriv in'!$C$3=$U$2,AB7,IF('Skriv in'!$C$3=$U$3,AI7,IF('Skriv in'!$C$3=$U$4,AP7,IF('Skriv in'!$C$3=$U$5,AW7,IF('Skriv in'!$C$3=$U$6,BD7,IF('Skriv in'!$C$3=$U$7,BK7,IF('Skriv in'!$C$3=$U$8,BR7,BY7)))))))</f>
        <v>0</v>
      </c>
      <c r="S7" s="91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36" t="s">
        <v>346</v>
      </c>
      <c r="E8" s="137"/>
      <c r="F8" s="136" t="str">
        <f>HLOOKUP(F$7,$M$2:$T$20,11)</f>
        <v> </v>
      </c>
      <c r="G8" s="137"/>
      <c r="H8" s="136" t="str">
        <f>HLOOKUP(H$7,$M$2:$T$20,11)</f>
        <v> </v>
      </c>
      <c r="I8" s="137"/>
      <c r="J8" s="136" t="str">
        <f>HLOOKUP(J$7,$M$2:$T$20,11)</f>
        <v> </v>
      </c>
      <c r="K8" s="137"/>
      <c r="L8" s="92">
        <f>S2</f>
        <v>0</v>
      </c>
      <c r="M8" s="91">
        <f>IF('Skriv in'!$C$3=$U$2,W8,IF('Skriv in'!$C$3=$U$3,AD8,IF('Skriv in'!$C$3=$U$4,AK8,IF('Skriv in'!$C$3=$U$5,AR8,IF('Skriv in'!$C$3=$U$6,AY8,IF('Skriv in'!$C$3=$U$7,BF8,IF('Skriv in'!$C$3=$U$8,BM8,BT8)))))))</f>
        <v>50</v>
      </c>
      <c r="N8" s="91">
        <f>IF('Skriv in'!$C$3=$U$2,X8,IF('Skriv in'!$C$3=$U$3,AE8,IF('Skriv in'!$C$3=$U$4,AL8,IF('Skriv in'!$C$3=$U$5,AS8,IF('Skriv in'!$C$3=$U$6,AZ8,IF('Skriv in'!$C$3=$U$7,BG8,IF('Skriv in'!$C$3=$U$8,BN8,BU8)))))))</f>
        <v>50</v>
      </c>
      <c r="O8" s="91">
        <f>IF('Skriv in'!$C$3=$U$2,Y8,IF('Skriv in'!$C$3=$U$3,AF8,IF('Skriv in'!$C$3=$U$4,AM8,IF('Skriv in'!$C$3=$U$5,AT8,IF('Skriv in'!$C$3=$U$6,BA8,IF('Skriv in'!$C$3=$U$7,BH8,IF('Skriv in'!$C$3=$U$8,BO8,BV8)))))))</f>
        <v>50</v>
      </c>
      <c r="P8" s="91">
        <f>IF('Skriv in'!$C$3=$U$2,Z8,IF('Skriv in'!$C$3=$U$3,AG8,IF('Skriv in'!$C$3=$U$4,AN8,IF('Skriv in'!$C$3=$U$5,AU8,IF('Skriv in'!$C$3=$U$6,BB8,IF('Skriv in'!$C$3=$U$7,BI8,IF('Skriv in'!$C$3=$U$8,BP8,BW8)))))))</f>
        <v>33.3</v>
      </c>
      <c r="Q8" s="91">
        <f>IF('Skriv in'!$C$3=$U$2,AA8,IF('Skriv in'!$C$3=$U$3,AH8,IF('Skriv in'!$C$3=$U$4,AO8,IF('Skriv in'!$C$3=$U$5,AV8,IF('Skriv in'!$C$3=$U$6,BC8,IF('Skriv in'!$C$3=$U$7,BJ8,IF('Skriv in'!$C$3=$U$8,BQ8,BX8)))))))</f>
        <v>0</v>
      </c>
      <c r="R8" s="91">
        <f>IF('Skriv in'!$C$3=$U$2,AB8,IF('Skriv in'!$C$3=$U$3,AI8,IF('Skriv in'!$C$3=$U$4,AP8,IF('Skriv in'!$C$3=$U$5,AW8,IF('Skriv in'!$C$3=$U$6,BD8,IF('Skriv in'!$C$3=$U$7,BK8,IF('Skriv in'!$C$3=$U$8,BR8,BY8)))))))</f>
        <v>0</v>
      </c>
      <c r="S8" s="91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31">
        <v>200</v>
      </c>
      <c r="E9" s="132"/>
      <c r="F9" s="131"/>
      <c r="G9" s="132"/>
      <c r="H9" s="131"/>
      <c r="I9" s="132"/>
      <c r="J9" s="131"/>
      <c r="K9" s="132"/>
      <c r="L9" s="93" t="str">
        <f>T2</f>
        <v>X Välj spruta</v>
      </c>
      <c r="M9" s="91">
        <f>IF('Skriv in'!$C$3=$U$2,W9,IF('Skriv in'!$C$3=$U$3,AD9,IF('Skriv in'!$C$3=$U$4,AK9,IF('Skriv in'!$C$3=$U$5,AR9,IF('Skriv in'!$C$3=$U$6,AY9,IF('Skriv in'!$C$3=$U$7,BF9,IF('Skriv in'!$C$3=$U$8,BM9,BT9)))))))</f>
        <v>5</v>
      </c>
      <c r="N9" s="91">
        <f>IF('Skriv in'!$C$3=$U$2,X9,IF('Skriv in'!$C$3=$U$3,AE9,IF('Skriv in'!$C$3=$U$4,AL9,IF('Skriv in'!$C$3=$U$5,AS9,IF('Skriv in'!$C$3=$U$6,AZ9,IF('Skriv in'!$C$3=$U$7,BG9,IF('Skriv in'!$C$3=$U$8,BN9,BU9)))))))</f>
        <v>7</v>
      </c>
      <c r="O9" s="91">
        <f>IF('Skriv in'!$C$3=$U$2,Y9,IF('Skriv in'!$C$3=$U$3,AF9,IF('Skriv in'!$C$3=$U$4,AM9,IF('Skriv in'!$C$3=$U$5,AT9,IF('Skriv in'!$C$3=$U$6,BA9,IF('Skriv in'!$C$3=$U$7,BH9,IF('Skriv in'!$C$3=$U$8,BO9,BV9)))))))</f>
        <v>6</v>
      </c>
      <c r="P9" s="91">
        <f>IF('Skriv in'!$C$3=$U$2,Z9,IF('Skriv in'!$C$3=$U$3,AG9,IF('Skriv in'!$C$3=$U$4,AN9,IF('Skriv in'!$C$3=$U$5,AU9,IF('Skriv in'!$C$3=$U$6,BB9,IF('Skriv in'!$C$3=$U$7,BI9,IF('Skriv in'!$C$3=$U$8,BP9,BW9)))))))</f>
        <v>12</v>
      </c>
      <c r="Q9" s="91">
        <f>IF('Skriv in'!$C$3=$U$2,AA9,IF('Skriv in'!$C$3=$U$3,AH9,IF('Skriv in'!$C$3=$U$4,AO9,IF('Skriv in'!$C$3=$U$5,AV9,IF('Skriv in'!$C$3=$U$6,BC9,IF('Skriv in'!$C$3=$U$7,BJ9,IF('Skriv in'!$C$3=$U$8,BQ9,BX9)))))))</f>
        <v>0</v>
      </c>
      <c r="R9" s="91">
        <f>IF('Skriv in'!$C$3=$U$2,AB9,IF('Skriv in'!$C$3=$U$3,AI9,IF('Skriv in'!$C$3=$U$4,AP9,IF('Skriv in'!$C$3=$U$5,AW9,IF('Skriv in'!$C$3=$U$6,BD9,IF('Skriv in'!$C$3=$U$7,BK9,IF('Skriv in'!$C$3=$U$8,BR9,BY9)))))))</f>
        <v>0</v>
      </c>
      <c r="S9" s="91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7">
        <v>2.5</v>
      </c>
      <c r="E10" s="97">
        <v>2.6</v>
      </c>
      <c r="F10" s="97"/>
      <c r="G10" s="97"/>
      <c r="H10" s="97"/>
      <c r="I10" s="97"/>
      <c r="J10" s="97"/>
      <c r="K10" s="97"/>
      <c r="L10" s="26" t="s">
        <v>129</v>
      </c>
      <c r="M10" s="91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1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1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1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1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1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1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9" t="s">
        <v>280</v>
      </c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26" t="s">
        <v>130</v>
      </c>
      <c r="M11" s="91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1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1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1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1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1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1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7">
        <v>16</v>
      </c>
      <c r="E12" s="97">
        <v>74</v>
      </c>
      <c r="F12" s="97"/>
      <c r="G12" s="97"/>
      <c r="H12" s="97"/>
      <c r="I12" s="97"/>
      <c r="J12" s="97"/>
      <c r="K12" s="97"/>
      <c r="L12" s="26" t="s">
        <v>131</v>
      </c>
      <c r="M12" s="91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1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1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1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1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1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1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8" t="s">
        <v>301</v>
      </c>
      <c r="E13" s="97">
        <v>1.9</v>
      </c>
      <c r="F13" s="98"/>
      <c r="G13" s="97"/>
      <c r="H13" s="98"/>
      <c r="I13" s="97"/>
      <c r="J13" s="98"/>
      <c r="K13" s="97"/>
      <c r="M13" s="91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1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1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1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1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1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1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27">
        <v>100</v>
      </c>
      <c r="E14" s="128"/>
      <c r="F14" s="127"/>
      <c r="G14" s="128"/>
      <c r="H14" s="127"/>
      <c r="I14" s="128"/>
      <c r="J14" s="127"/>
      <c r="K14" s="128"/>
      <c r="L14" s="7" t="s">
        <v>127</v>
      </c>
      <c r="M14" s="91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1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1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1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1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1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1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27">
        <v>14</v>
      </c>
      <c r="E15" s="128"/>
      <c r="F15" s="127"/>
      <c r="G15" s="128"/>
      <c r="H15" s="127"/>
      <c r="I15" s="128"/>
      <c r="J15" s="127"/>
      <c r="K15" s="128"/>
      <c r="L15" s="7" t="s">
        <v>125</v>
      </c>
      <c r="M15" s="91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1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1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1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1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1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1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29" t="s">
        <v>128</v>
      </c>
      <c r="E16" s="130"/>
      <c r="F16" s="129"/>
      <c r="G16" s="130"/>
      <c r="H16" s="129"/>
      <c r="I16" s="130"/>
      <c r="J16" s="129"/>
      <c r="K16" s="130"/>
      <c r="L16" s="7" t="s">
        <v>128</v>
      </c>
      <c r="M16" s="91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1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1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1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1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1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1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29" t="s">
        <v>128</v>
      </c>
      <c r="E17" s="130"/>
      <c r="F17" s="129"/>
      <c r="G17" s="130"/>
      <c r="H17" s="129"/>
      <c r="I17" s="130"/>
      <c r="J17" s="129"/>
      <c r="K17" s="130"/>
      <c r="M17" s="91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1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1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1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1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1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1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29" t="s">
        <v>253</v>
      </c>
      <c r="E18" s="130"/>
      <c r="F18" s="129"/>
      <c r="G18" s="130"/>
      <c r="H18" s="129"/>
      <c r="I18" s="130"/>
      <c r="J18" s="129"/>
      <c r="K18" s="130"/>
      <c r="L18" s="7" t="s">
        <v>252</v>
      </c>
      <c r="M18" s="91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1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1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1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1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1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1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9" t="s">
        <v>117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7" t="s">
        <v>253</v>
      </c>
      <c r="M19" s="91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1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1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1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1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1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1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27">
        <v>49</v>
      </c>
      <c r="E20" s="128"/>
      <c r="F20" s="127"/>
      <c r="G20" s="128"/>
      <c r="H20" s="127"/>
      <c r="I20" s="128"/>
      <c r="J20" s="127"/>
      <c r="K20" s="128"/>
      <c r="L20" s="7" t="s">
        <v>254</v>
      </c>
      <c r="M20" s="91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1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1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1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1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1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1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6">
        <v>85</v>
      </c>
      <c r="E21" s="96">
        <v>100</v>
      </c>
      <c r="F21" s="96"/>
      <c r="G21" s="96"/>
      <c r="H21" s="96"/>
      <c r="I21" s="96"/>
      <c r="J21" s="96"/>
      <c r="K21" s="96"/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29" t="s">
        <v>125</v>
      </c>
      <c r="E22" s="130"/>
      <c r="F22" s="129"/>
      <c r="G22" s="130"/>
      <c r="H22" s="129"/>
      <c r="I22" s="130"/>
      <c r="J22" s="129"/>
      <c r="K22" s="130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29" t="s">
        <v>131</v>
      </c>
      <c r="E23" s="130"/>
      <c r="F23" s="129"/>
      <c r="G23" s="130"/>
      <c r="H23" s="129"/>
      <c r="I23" s="130"/>
      <c r="J23" s="129"/>
      <c r="K23" s="130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27"/>
      <c r="E24" s="128"/>
      <c r="F24" s="127"/>
      <c r="G24" s="128"/>
      <c r="H24" s="127"/>
      <c r="I24" s="128"/>
      <c r="J24" s="127"/>
      <c r="K24" s="12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27"/>
      <c r="E25" s="128"/>
      <c r="F25" s="127"/>
      <c r="G25" s="128"/>
      <c r="H25" s="127"/>
      <c r="I25" s="128"/>
      <c r="J25" s="127"/>
      <c r="K25" s="128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4"/>
      <c r="B27" s="94"/>
      <c r="C27" s="15"/>
      <c r="D27" s="95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4"/>
      <c r="B28" s="94"/>
      <c r="C28" s="15"/>
      <c r="D28" s="146">
        <v>1</v>
      </c>
      <c r="E28" s="146"/>
      <c r="F28" s="146">
        <v>2</v>
      </c>
      <c r="G28" s="146"/>
      <c r="H28" s="146">
        <v>3</v>
      </c>
      <c r="I28" s="146"/>
      <c r="J28" s="146">
        <v>4</v>
      </c>
      <c r="K28" s="146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4"/>
      <c r="B29" s="94"/>
      <c r="C29" s="50" t="s">
        <v>322</v>
      </c>
      <c r="D29" s="147" t="str">
        <f>D7</f>
        <v>X Välj spruta</v>
      </c>
      <c r="E29" s="148"/>
      <c r="F29" s="149" t="str">
        <f>F7</f>
        <v>X Välj spruta</v>
      </c>
      <c r="G29" s="148"/>
      <c r="H29" s="149" t="str">
        <f>H7</f>
        <v>X Välj spruta</v>
      </c>
      <c r="I29" s="148"/>
      <c r="J29" s="149" t="str">
        <f>J7</f>
        <v>X Välj spruta</v>
      </c>
      <c r="K29" s="148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4"/>
      <c r="B30" s="94"/>
      <c r="C30" s="50" t="s">
        <v>0</v>
      </c>
      <c r="D30" s="150" t="str">
        <f>HLOOKUP(D$7,$M$2:$T$20,2)</f>
        <v> </v>
      </c>
      <c r="E30" s="151"/>
      <c r="F30" s="150" t="str">
        <f>HLOOKUP(F$7,$M$2:$T$20,2)</f>
        <v> </v>
      </c>
      <c r="G30" s="151"/>
      <c r="H30" s="150" t="str">
        <f>HLOOKUP(H$7,$M$2:$T$20,2)</f>
        <v> </v>
      </c>
      <c r="I30" s="151"/>
      <c r="J30" s="150" t="str">
        <f>HLOOKUP(J$7,$M$2:$T$20,2)</f>
        <v> </v>
      </c>
      <c r="K30" s="151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4"/>
      <c r="B31" s="94"/>
      <c r="C31" s="50" t="s">
        <v>47</v>
      </c>
      <c r="D31" s="150" t="str">
        <f>HLOOKUP(D$7,$M$2:$T$20,3)</f>
        <v> </v>
      </c>
      <c r="E31" s="151"/>
      <c r="F31" s="150" t="str">
        <f>HLOOKUP(F$7,$M$2:$T$20,3)</f>
        <v> </v>
      </c>
      <c r="G31" s="151"/>
      <c r="H31" s="150" t="str">
        <f>HLOOKUP(H$7,$M$2:$T$20,3)</f>
        <v> </v>
      </c>
      <c r="I31" s="151"/>
      <c r="J31" s="150" t="str">
        <f>HLOOKUP(J$7,$M$2:$T$20,3)</f>
        <v> </v>
      </c>
      <c r="K31" s="151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4"/>
      <c r="B32" s="94"/>
      <c r="C32" s="15" t="s">
        <v>57</v>
      </c>
      <c r="D32" s="150" t="str">
        <f>HLOOKUP(D$7,$M$2:$T$20,4)</f>
        <v> </v>
      </c>
      <c r="E32" s="151"/>
      <c r="F32" s="150" t="str">
        <f>HLOOKUP(F$7,$M$2:$T$20,4)</f>
        <v> </v>
      </c>
      <c r="G32" s="151"/>
      <c r="H32" s="150" t="str">
        <f>HLOOKUP(H$7,$M$2:$T$20,4)</f>
        <v> </v>
      </c>
      <c r="I32" s="151"/>
      <c r="J32" s="150" t="str">
        <f>HLOOKUP(J$7,$M$2:$T$20,4)</f>
        <v> </v>
      </c>
      <c r="K32" s="151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4"/>
      <c r="B33" s="94"/>
      <c r="C33" s="101" t="s">
        <v>58</v>
      </c>
      <c r="D33" s="150" t="str">
        <f>HLOOKUP(D$7,$M$2:$T$20,5)</f>
        <v> </v>
      </c>
      <c r="E33" s="151"/>
      <c r="F33" s="150" t="str">
        <f>HLOOKUP(F$7,$M$2:$T$20,5)</f>
        <v> </v>
      </c>
      <c r="G33" s="151"/>
      <c r="H33" s="150" t="str">
        <f>HLOOKUP(H$7,$M$2:$T$20,5)</f>
        <v> </v>
      </c>
      <c r="I33" s="151"/>
      <c r="J33" s="150" t="str">
        <f>HLOOKUP(J$7,$M$2:$T$20,5)</f>
        <v> </v>
      </c>
      <c r="K33" s="151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4"/>
      <c r="B34" s="94"/>
      <c r="C34" s="15" t="s">
        <v>64</v>
      </c>
      <c r="D34" s="150" t="str">
        <f>HLOOKUP(D$7,$M$2:$T$20,6)</f>
        <v> </v>
      </c>
      <c r="E34" s="151"/>
      <c r="F34" s="150" t="str">
        <f>HLOOKUP(F$7,$M$2:$T$20,6)</f>
        <v> </v>
      </c>
      <c r="G34" s="151"/>
      <c r="H34" s="150" t="str">
        <f>HLOOKUP(H$7,$M$2:$T$20,6)</f>
        <v> </v>
      </c>
      <c r="I34" s="151"/>
      <c r="J34" s="150" t="str">
        <f>HLOOKUP(J$7,$M$2:$T$20,6)</f>
        <v> </v>
      </c>
      <c r="K34" s="151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4"/>
      <c r="B35" s="94"/>
      <c r="C35" s="15" t="s">
        <v>325</v>
      </c>
      <c r="D35" s="150" t="str">
        <f>HLOOKUP(D$7,$M$2:$T$20,7)</f>
        <v> </v>
      </c>
      <c r="E35" s="151"/>
      <c r="F35" s="150" t="str">
        <f>HLOOKUP(F$7,$M$2:$T$20,7)</f>
        <v> </v>
      </c>
      <c r="G35" s="151"/>
      <c r="H35" s="150" t="str">
        <f>HLOOKUP(H$7,$M$2:$T$20,7)</f>
        <v> </v>
      </c>
      <c r="I35" s="151"/>
      <c r="J35" s="150" t="str">
        <f>HLOOKUP(J$7,$M$2:$T$20,7)</f>
        <v> </v>
      </c>
      <c r="K35" s="151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4"/>
      <c r="B36" s="94"/>
      <c r="C36" s="15" t="s">
        <v>324</v>
      </c>
      <c r="D36" s="150" t="str">
        <f>HLOOKUP(D$7,$M$2:$T$20,8)</f>
        <v> </v>
      </c>
      <c r="E36" s="151"/>
      <c r="F36" s="150" t="str">
        <f>HLOOKUP(F$7,$M$2:$T$20,8)</f>
        <v> </v>
      </c>
      <c r="G36" s="151"/>
      <c r="H36" s="150" t="str">
        <f>HLOOKUP(H$7,$M$2:$T$20,8)</f>
        <v> </v>
      </c>
      <c r="I36" s="151"/>
      <c r="J36" s="150" t="str">
        <f>HLOOKUP(J$7,$M$2:$T$20,8)</f>
        <v> </v>
      </c>
      <c r="K36" s="151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4"/>
      <c r="B37" s="94"/>
      <c r="C37" s="15" t="s">
        <v>75</v>
      </c>
      <c r="D37" s="150" t="str">
        <f>HLOOKUP(D$7,$M$2:$T$20,9)</f>
        <v> </v>
      </c>
      <c r="E37" s="151"/>
      <c r="F37" s="150" t="str">
        <f>HLOOKUP(F$7,$M$2:$T$20,9)</f>
        <v> </v>
      </c>
      <c r="G37" s="151"/>
      <c r="H37" s="150" t="str">
        <f>HLOOKUP(H$7,$M$2:$T$20,9)</f>
        <v> </v>
      </c>
      <c r="I37" s="151"/>
      <c r="J37" s="150" t="str">
        <f>HLOOKUP(J$7,$M$2:$T$20,9)</f>
        <v> </v>
      </c>
      <c r="K37" s="151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4"/>
      <c r="B38" s="94"/>
      <c r="C38" s="15" t="s">
        <v>76</v>
      </c>
      <c r="D38" s="150" t="str">
        <f>HLOOKUP(D$7,$M$2:$T$20,10)</f>
        <v> </v>
      </c>
      <c r="E38" s="151"/>
      <c r="F38" s="150" t="str">
        <f>HLOOKUP(F$7,$M$2:$T$20,10)</f>
        <v> </v>
      </c>
      <c r="G38" s="151"/>
      <c r="H38" s="150" t="str">
        <f>HLOOKUP(H$7,$M$2:$T$20,10)</f>
        <v> </v>
      </c>
      <c r="I38" s="151"/>
      <c r="J38" s="150" t="str">
        <f>HLOOKUP(J$7,$M$2:$T$20,10)</f>
        <v> </v>
      </c>
      <c r="K38" s="151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4"/>
      <c r="B39" s="94"/>
      <c r="C39" s="15" t="s">
        <v>77</v>
      </c>
      <c r="D39" s="150" t="str">
        <f>HLOOKUP(D$7,$M$2:$T$20,11)</f>
        <v> </v>
      </c>
      <c r="E39" s="151"/>
      <c r="F39" s="150" t="str">
        <f>HLOOKUP(F$7,$M$2:$T$20,11)</f>
        <v> </v>
      </c>
      <c r="G39" s="151"/>
      <c r="H39" s="150" t="str">
        <f>HLOOKUP(H$7,$M$2:$T$20,11)</f>
        <v> </v>
      </c>
      <c r="I39" s="151"/>
      <c r="J39" s="150" t="str">
        <f>HLOOKUP(J$7,$M$2:$T$20,11)</f>
        <v> </v>
      </c>
      <c r="K39" s="151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4"/>
      <c r="B40" s="94"/>
      <c r="C40" s="15" t="s">
        <v>89</v>
      </c>
      <c r="D40" s="150" t="str">
        <f>HLOOKUP(D$7,$M$2:$T$20,12)</f>
        <v> </v>
      </c>
      <c r="E40" s="151"/>
      <c r="F40" s="150" t="str">
        <f>HLOOKUP(F$7,$M$2:$T$20,12)</f>
        <v> </v>
      </c>
      <c r="G40" s="151"/>
      <c r="H40" s="150" t="str">
        <f>HLOOKUP(H$7,$M$2:$T$20,12)</f>
        <v> </v>
      </c>
      <c r="I40" s="151"/>
      <c r="J40" s="150" t="str">
        <f>HLOOKUP(J$7,$M$2:$T$20,12)</f>
        <v> </v>
      </c>
      <c r="K40" s="151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4"/>
      <c r="B41" s="94"/>
      <c r="C41" s="15" t="s">
        <v>90</v>
      </c>
      <c r="D41" s="150" t="str">
        <f>HLOOKUP(D$7,$M$2:$T$20,13)</f>
        <v> </v>
      </c>
      <c r="E41" s="151"/>
      <c r="F41" s="150" t="str">
        <f>HLOOKUP(F$7,$M$2:$T$20,13)</f>
        <v> </v>
      </c>
      <c r="G41" s="151"/>
      <c r="H41" s="150" t="str">
        <f>HLOOKUP(H$7,$M$2:$T$20,13)</f>
        <v> </v>
      </c>
      <c r="I41" s="151"/>
      <c r="J41" s="150" t="str">
        <f>HLOOKUP(J$7,$M$2:$T$20,13)</f>
        <v> </v>
      </c>
      <c r="K41" s="151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4"/>
      <c r="B42" s="94"/>
      <c r="C42" s="15" t="s">
        <v>91</v>
      </c>
      <c r="D42" s="150" t="str">
        <f>HLOOKUP(D$7,$M$2:$T$20,14)</f>
        <v> </v>
      </c>
      <c r="E42" s="151"/>
      <c r="F42" s="150" t="str">
        <f>HLOOKUP(F$7,$M$2:$T$20,14)</f>
        <v> </v>
      </c>
      <c r="G42" s="151"/>
      <c r="H42" s="150" t="str">
        <f>HLOOKUP(H$7,$M$2:$T$20,14)</f>
        <v> </v>
      </c>
      <c r="I42" s="151"/>
      <c r="J42" s="150" t="str">
        <f>HLOOKUP(J$7,$M$2:$T$20,14)</f>
        <v> </v>
      </c>
      <c r="K42" s="15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4"/>
      <c r="B43" s="94"/>
      <c r="C43" s="15" t="s">
        <v>92</v>
      </c>
      <c r="D43" s="150" t="str">
        <f>HLOOKUP(D$7,$M$2:$T$20,15)</f>
        <v> </v>
      </c>
      <c r="E43" s="151"/>
      <c r="F43" s="150" t="str">
        <f>HLOOKUP(F$7,$M$2:$T$20,15)</f>
        <v> </v>
      </c>
      <c r="G43" s="151"/>
      <c r="H43" s="150" t="str">
        <f>HLOOKUP(H$7,$M$2:$T$20,15)</f>
        <v> </v>
      </c>
      <c r="I43" s="151"/>
      <c r="J43" s="150" t="str">
        <f>HLOOKUP(J$7,$M$2:$T$20,15)</f>
        <v> </v>
      </c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4"/>
      <c r="B44" s="94"/>
      <c r="C44" s="15" t="s">
        <v>94</v>
      </c>
      <c r="D44" s="150" t="str">
        <f>HLOOKUP(D$7,$M$2:$T$20,16)</f>
        <v> </v>
      </c>
      <c r="E44" s="151"/>
      <c r="F44" s="150" t="str">
        <f>HLOOKUP(F$7,$M$2:$T$20,16)</f>
        <v> </v>
      </c>
      <c r="G44" s="151"/>
      <c r="H44" s="150" t="str">
        <f>HLOOKUP(H$7,$M$2:$T$20,16)</f>
        <v> </v>
      </c>
      <c r="I44" s="151"/>
      <c r="J44" s="150" t="str">
        <f>HLOOKUP(J$7,$M$2:$T$20,16)</f>
        <v> </v>
      </c>
      <c r="K44" s="15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4"/>
      <c r="B45" s="94"/>
      <c r="C45" s="15" t="s">
        <v>95</v>
      </c>
      <c r="D45" s="150" t="str">
        <f>HLOOKUP(D$7,$M$2:$T$20,17)</f>
        <v> </v>
      </c>
      <c r="E45" s="151"/>
      <c r="F45" s="150" t="str">
        <f>HLOOKUP(F$7,$M$2:$T$20,17)</f>
        <v> </v>
      </c>
      <c r="G45" s="151"/>
      <c r="H45" s="150" t="str">
        <f>HLOOKUP(H$7,$M$2:$T$20,17)</f>
        <v> </v>
      </c>
      <c r="I45" s="151"/>
      <c r="J45" s="150" t="str">
        <f>HLOOKUP(J$7,$M$2:$T$20,17)</f>
        <v> </v>
      </c>
      <c r="K45" s="15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4"/>
      <c r="B46" s="94"/>
      <c r="C46" s="15" t="s">
        <v>96</v>
      </c>
      <c r="D46" s="150" t="str">
        <f>HLOOKUP(D$7,$M$2:$T$20,18)</f>
        <v> </v>
      </c>
      <c r="E46" s="151"/>
      <c r="F46" s="150" t="str">
        <f>HLOOKUP(F$7,$M$2:$T$20,18)</f>
        <v> </v>
      </c>
      <c r="G46" s="151"/>
      <c r="H46" s="150" t="str">
        <f>HLOOKUP(H$7,$M$2:$T$20,18)</f>
        <v> </v>
      </c>
      <c r="I46" s="151"/>
      <c r="J46" s="150" t="str">
        <f>HLOOKUP(J$7,$M$2:$T$20,18)</f>
        <v> </v>
      </c>
      <c r="K46" s="15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4"/>
      <c r="B47" s="94"/>
      <c r="C47" s="15" t="s">
        <v>323</v>
      </c>
      <c r="D47" s="150" t="str">
        <f>HLOOKUP(D$7,$M$2:$T$20,19)</f>
        <v> </v>
      </c>
      <c r="E47" s="151"/>
      <c r="F47" s="150" t="str">
        <f>HLOOKUP(F$7,$M$2:$T$20,19)</f>
        <v> </v>
      </c>
      <c r="G47" s="151"/>
      <c r="H47" s="150" t="str">
        <f>HLOOKUP(H$7,$M$2:$T$20,19)</f>
        <v> </v>
      </c>
      <c r="I47" s="151"/>
      <c r="J47" s="150" t="str">
        <f>HLOOKUP(J$7,$M$2:$T$20,19)</f>
        <v> </v>
      </c>
      <c r="K47" s="15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  <mergeCell ref="F45:G45"/>
    <mergeCell ref="H45:I45"/>
    <mergeCell ref="J45:K45"/>
    <mergeCell ref="D44:E44"/>
    <mergeCell ref="F44:G44"/>
    <mergeCell ref="H44:I44"/>
    <mergeCell ref="J44:K44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28:G28"/>
    <mergeCell ref="H28:I28"/>
    <mergeCell ref="J28:K28"/>
    <mergeCell ref="D29:E29"/>
    <mergeCell ref="F29:G29"/>
    <mergeCell ref="H29:I29"/>
    <mergeCell ref="J29:K29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H9:I9"/>
    <mergeCell ref="J18:K18"/>
    <mergeCell ref="D17:E17"/>
    <mergeCell ref="D18:E18"/>
    <mergeCell ref="F18:G18"/>
    <mergeCell ref="F16:G16"/>
    <mergeCell ref="D15:E15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F25:G25"/>
    <mergeCell ref="H18:I18"/>
    <mergeCell ref="H22:I22"/>
    <mergeCell ref="F22:G22"/>
    <mergeCell ref="F24:G24"/>
    <mergeCell ref="F17:G17"/>
    <mergeCell ref="F20:G20"/>
    <mergeCell ref="H23:I23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D13 J13 F13 H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152796</v>
      </c>
      <c r="L1" s="105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6" t="e">
        <f>#REF!</f>
        <v>#REF!</v>
      </c>
    </row>
    <row r="3" spans="1:21" ht="12.75">
      <c r="A3" s="76" t="s">
        <v>215</v>
      </c>
      <c r="B3" s="77">
        <f>Sprutjournal!D3</f>
        <v>42166</v>
      </c>
      <c r="C3" s="77">
        <f>Sprutjournal!F3</f>
        <v>0</v>
      </c>
      <c r="D3" s="77">
        <f>Sprutjournal!H3</f>
        <v>0</v>
      </c>
      <c r="E3" s="77">
        <f>Sprutjournal!J3</f>
        <v>0</v>
      </c>
      <c r="F3" s="76" t="s">
        <v>234</v>
      </c>
      <c r="G3" s="78" t="str">
        <f>Sprutjournal!D7</f>
        <v>X Välj spruta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7" t="str">
        <f aca="true" t="shared" si="0" ref="R3:U8">IF(ISNUMBER(M3),TEXT(M3,"0.00"),"------")</f>
        <v>------</v>
      </c>
      <c r="S3" s="107" t="str">
        <f t="shared" si="0"/>
        <v>------</v>
      </c>
      <c r="T3" s="107" t="str">
        <f t="shared" si="0"/>
        <v>------</v>
      </c>
      <c r="U3" s="107" t="str">
        <f t="shared" si="0"/>
        <v>------</v>
      </c>
    </row>
    <row r="4" spans="1:21" ht="12.75">
      <c r="A4" s="76" t="s">
        <v>216</v>
      </c>
      <c r="B4" s="78" t="str">
        <f>Sprutjournal!D4</f>
        <v>11:00</v>
      </c>
      <c r="C4" s="78">
        <f>Sprutjournal!F4</f>
        <v>0</v>
      </c>
      <c r="D4" s="78">
        <f>Sprutjournal!H4</f>
        <v>0</v>
      </c>
      <c r="E4" s="78">
        <f>Sprutjournal!J4</f>
        <v>0</v>
      </c>
      <c r="F4" s="79" t="s">
        <v>235</v>
      </c>
      <c r="G4" s="78" t="str">
        <f>Sprutjournal!D8</f>
        <v>HSM 66</v>
      </c>
      <c r="H4" s="78" t="str">
        <f>Sprutjournal!F8</f>
        <v> </v>
      </c>
      <c r="I4" s="78" t="str">
        <f>Sprutjournal!H8</f>
        <v> </v>
      </c>
      <c r="J4" s="78" t="str">
        <f>Sprutjournal!J8</f>
        <v> 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7" t="str">
        <f t="shared" si="0"/>
        <v>------</v>
      </c>
      <c r="S4" s="107" t="str">
        <f t="shared" si="0"/>
        <v>------</v>
      </c>
      <c r="T4" s="107" t="str">
        <f t="shared" si="0"/>
        <v>------</v>
      </c>
      <c r="U4" s="107" t="str">
        <f t="shared" si="0"/>
        <v>------</v>
      </c>
    </row>
    <row r="5" spans="1:21" ht="12.75">
      <c r="A5" s="76" t="s">
        <v>220</v>
      </c>
      <c r="B5" s="78" t="str">
        <f>Sprutjournal!D5</f>
        <v>LN, BN</v>
      </c>
      <c r="C5" s="78">
        <f>Sprutjournal!F5</f>
        <v>0</v>
      </c>
      <c r="D5" s="78">
        <f>Sprutjournal!H5</f>
        <v>0</v>
      </c>
      <c r="E5" s="78">
        <f>Sprutjournal!J5</f>
        <v>0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7" t="str">
        <f t="shared" si="0"/>
        <v>------</v>
      </c>
      <c r="S5" s="107" t="str">
        <f t="shared" si="0"/>
        <v>------</v>
      </c>
      <c r="T5" s="107" t="str">
        <f t="shared" si="0"/>
        <v>------</v>
      </c>
      <c r="U5" s="107" t="str">
        <f t="shared" si="0"/>
        <v>------</v>
      </c>
    </row>
    <row r="6" spans="1:21" ht="12.75">
      <c r="A6" s="76" t="s">
        <v>233</v>
      </c>
      <c r="B6" s="78" t="str">
        <f>Sprutjournal!D6</f>
        <v>B-F</v>
      </c>
      <c r="C6" s="78">
        <f>Sprutjournal!F6</f>
        <v>0</v>
      </c>
      <c r="D6" s="78">
        <f>Sprutjournal!H6</f>
        <v>0</v>
      </c>
      <c r="E6" s="78">
        <f>Sprutjournal!J6</f>
        <v>0</v>
      </c>
      <c r="F6" s="76" t="s">
        <v>237</v>
      </c>
      <c r="G6" s="81">
        <f>Sprutjournal!D10</f>
        <v>2.5</v>
      </c>
      <c r="H6" s="81">
        <f>Sprutjournal!F10</f>
        <v>0</v>
      </c>
      <c r="I6" s="81">
        <f>Sprutjournal!H10</f>
        <v>0</v>
      </c>
      <c r="J6" s="81">
        <f>Sprutjournal!J10</f>
        <v>0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7" t="str">
        <f t="shared" si="0"/>
        <v>------</v>
      </c>
      <c r="S6" s="107" t="str">
        <f t="shared" si="0"/>
        <v>------</v>
      </c>
      <c r="T6" s="107" t="str">
        <f t="shared" si="0"/>
        <v>------</v>
      </c>
      <c r="U6" s="107" t="str">
        <f t="shared" si="0"/>
        <v>------</v>
      </c>
    </row>
    <row r="7" spans="1:21" ht="12.75">
      <c r="A7" s="76" t="s">
        <v>218</v>
      </c>
      <c r="B7" s="80">
        <f>Sprutjournal!D20</f>
        <v>49</v>
      </c>
      <c r="C7" s="80">
        <f>Sprutjournal!F20</f>
        <v>0</v>
      </c>
      <c r="D7" s="80">
        <f>Sprutjournal!H20</f>
        <v>0</v>
      </c>
      <c r="E7" s="80">
        <f>Sprutjournal!J20</f>
        <v>0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7" t="str">
        <f t="shared" si="0"/>
        <v>------</v>
      </c>
      <c r="S7" s="107" t="str">
        <f t="shared" si="0"/>
        <v>------</v>
      </c>
      <c r="T7" s="107" t="str">
        <f t="shared" si="0"/>
        <v>------</v>
      </c>
      <c r="U7" s="107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7" t="str">
        <f t="shared" si="0"/>
        <v>------</v>
      </c>
      <c r="S8" s="107" t="str">
        <f t="shared" si="0"/>
        <v>------</v>
      </c>
      <c r="T8" s="107" t="str">
        <f t="shared" si="0"/>
        <v>------</v>
      </c>
      <c r="U8" s="107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Pre-emerg</v>
      </c>
      <c r="D9" s="80" t="str">
        <f>IF(D7&lt;7,"Pre-emerg",IF(D7&lt;10,"After emerg","FOLIAR"))</f>
        <v>Pre-emerg</v>
      </c>
      <c r="E9" s="80" t="str">
        <f>IF(E7&lt;7,"Pre-emerg",IF(E7&lt;10,"After emerg","FOLIAR"))</f>
        <v>Pre-emerg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5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0</v>
      </c>
      <c r="D10" s="78">
        <f>Sprutjournal!H9</f>
        <v>0</v>
      </c>
      <c r="E10" s="78">
        <f>Sprutjournal!J9</f>
        <v>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6" t="e">
        <f>#REF!</f>
        <v>#REF!</v>
      </c>
    </row>
    <row r="11" spans="1:21" ht="12.75">
      <c r="A11" s="76" t="s">
        <v>221</v>
      </c>
      <c r="B11" s="78">
        <f>Sprutjournal!D10</f>
        <v>2.5</v>
      </c>
      <c r="C11" s="78">
        <f>Sprutjournal!F10</f>
        <v>0</v>
      </c>
      <c r="D11" s="78">
        <f>Sprutjournal!H10</f>
        <v>0</v>
      </c>
      <c r="E11" s="78">
        <f>Sprutjournal!J10</f>
        <v>0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7" t="str">
        <f aca="true" t="shared" si="2" ref="R11:R16">IF(ISNUMBER(M11),TEXT(M11,"0.00"),"------")</f>
        <v>------</v>
      </c>
      <c r="S11" s="107" t="str">
        <f aca="true" t="shared" si="3" ref="S11:S16">IF(ISNUMBER(N11),TEXT(N11,"0.00"),"------")</f>
        <v>------</v>
      </c>
      <c r="T11" s="107" t="str">
        <f aca="true" t="shared" si="4" ref="T11:T16">IF(ISNUMBER(O11),TEXT(O11,"0.00"),"------")</f>
        <v>------</v>
      </c>
      <c r="U11" s="107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74</v>
      </c>
      <c r="C12" s="78">
        <f>Sprutjournal!G12</f>
        <v>0</v>
      </c>
      <c r="D12" s="78">
        <f>Sprutjournal!I12</f>
        <v>0</v>
      </c>
      <c r="E12" s="78">
        <f>Sprutjournal!J12</f>
        <v>0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7" t="str">
        <f t="shared" si="2"/>
        <v>------</v>
      </c>
      <c r="S12" s="107" t="str">
        <f t="shared" si="3"/>
        <v>------</v>
      </c>
      <c r="T12" s="107" t="str">
        <f t="shared" si="4"/>
        <v>------</v>
      </c>
      <c r="U12" s="107" t="str">
        <f t="shared" si="5"/>
        <v>------</v>
      </c>
    </row>
    <row r="13" spans="1:21" ht="12.75">
      <c r="A13" s="76" t="s">
        <v>223</v>
      </c>
      <c r="B13" s="78">
        <f>Sprutjournal!E13</f>
        <v>1.9</v>
      </c>
      <c r="C13" s="78">
        <f>Sprutjournal!G13</f>
        <v>0</v>
      </c>
      <c r="D13" s="78">
        <f>Sprutjournal!I13</f>
        <v>0</v>
      </c>
      <c r="E13" s="78">
        <f>Sprutjournal!K13</f>
        <v>0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7" t="str">
        <f t="shared" si="2"/>
        <v>------</v>
      </c>
      <c r="S13" s="107" t="str">
        <f t="shared" si="3"/>
        <v>------</v>
      </c>
      <c r="T13" s="107" t="str">
        <f t="shared" si="4"/>
        <v>------</v>
      </c>
      <c r="U13" s="107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SW</v>
      </c>
      <c r="C14" s="78" t="e">
        <f>VLOOKUP(Sprutjournal!F13,Sprutjournal!$M26:$N41,2)</f>
        <v>#N/A</v>
      </c>
      <c r="D14" s="78" t="e">
        <f>VLOOKUP(Sprutjournal!H13,Sprutjournal!$M26:$N41,2)</f>
        <v>#N/A</v>
      </c>
      <c r="E14" s="78" t="e">
        <f>VLOOKUP(Sprutjournal!J13,Sprutjournal!$M26:$N41,2)</f>
        <v>#N/A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7" t="str">
        <f t="shared" si="2"/>
        <v>------</v>
      </c>
      <c r="S14" s="107" t="str">
        <f t="shared" si="3"/>
        <v>------</v>
      </c>
      <c r="T14" s="107" t="str">
        <f t="shared" si="4"/>
        <v>------</v>
      </c>
      <c r="U14" s="107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Yes</v>
      </c>
      <c r="D15" s="80" t="str">
        <f>IF(Sprutjournal!H23="Ingen","No","Yes")</f>
        <v>Yes</v>
      </c>
      <c r="E15" s="80" t="str">
        <f>IF(Sprutjournal!J23="Ingen","No","Yes")</f>
        <v>Yes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7" t="str">
        <f t="shared" si="2"/>
        <v>------</v>
      </c>
      <c r="S15" s="107" t="str">
        <f t="shared" si="3"/>
        <v>------</v>
      </c>
      <c r="T15" s="107" t="str">
        <f t="shared" si="4"/>
        <v>------</v>
      </c>
      <c r="U15" s="107" t="str">
        <f t="shared" si="5"/>
        <v>------</v>
      </c>
    </row>
    <row r="16" spans="1:21" ht="12.75">
      <c r="A16" s="76" t="s">
        <v>226</v>
      </c>
      <c r="B16" s="78">
        <f>Sprutjournal!D15</f>
        <v>14</v>
      </c>
      <c r="C16" s="78">
        <f>Sprutjournal!F15</f>
        <v>0</v>
      </c>
      <c r="D16" s="78">
        <f>Sprutjournal!H15</f>
        <v>0</v>
      </c>
      <c r="E16" s="78">
        <f>Sprutjournal!J15</f>
        <v>0</v>
      </c>
      <c r="F16" s="76" t="s">
        <v>247</v>
      </c>
      <c r="G16" s="80">
        <f>Sprutjournal!E10</f>
        <v>2.6</v>
      </c>
      <c r="H16" s="80">
        <f>Sprutjournal!G10</f>
        <v>0</v>
      </c>
      <c r="I16" s="80">
        <f>Sprutjournal!I10</f>
        <v>0</v>
      </c>
      <c r="J16" s="80">
        <f>Sprutjournal!K10</f>
        <v>0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7" t="str">
        <f t="shared" si="2"/>
        <v>------</v>
      </c>
      <c r="S16" s="107" t="str">
        <f t="shared" si="3"/>
        <v>------</v>
      </c>
      <c r="T16" s="107" t="str">
        <f t="shared" si="4"/>
        <v>------</v>
      </c>
      <c r="U16" s="107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Dry</v>
      </c>
      <c r="C17" s="80" t="str">
        <f>IF(Sprutjournal!F16="Våt","Wet",IF(Sprutjournal!F16="Normal","Normal","Dry"))</f>
        <v>Dry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5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100</v>
      </c>
      <c r="C18" s="78">
        <f>Sprutjournal!F14</f>
        <v>0</v>
      </c>
      <c r="D18" s="78">
        <f>Sprutjournal!H14</f>
        <v>0</v>
      </c>
      <c r="E18" s="78">
        <f>Sprutjournal!J14</f>
        <v>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6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7" t="str">
        <f aca="true" t="shared" si="6" ref="R19:U20">IF(ISNUMBER(M19),TEXT(M19,"0.00"),"------")</f>
        <v>------</v>
      </c>
      <c r="S19" s="107" t="str">
        <f t="shared" si="6"/>
        <v>------</v>
      </c>
      <c r="T19" s="107" t="str">
        <f t="shared" si="6"/>
        <v>------</v>
      </c>
      <c r="U19" s="107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7" t="str">
        <f t="shared" si="6"/>
        <v>------</v>
      </c>
      <c r="S20" s="107" t="str">
        <f t="shared" si="6"/>
        <v>------</v>
      </c>
      <c r="T20" s="107" t="str">
        <f t="shared" si="6"/>
        <v>------</v>
      </c>
      <c r="U20" s="107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42166</v>
      </c>
      <c r="C24" s="84">
        <f t="shared" si="7"/>
        <v>0</v>
      </c>
      <c r="D24" s="84">
        <f t="shared" si="7"/>
        <v>0</v>
      </c>
      <c r="E24" s="84">
        <f t="shared" si="7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11:00</v>
      </c>
      <c r="C25" s="84">
        <f t="shared" si="7"/>
        <v>0</v>
      </c>
      <c r="D25" s="84">
        <f t="shared" si="7"/>
        <v>0</v>
      </c>
      <c r="E25" s="84">
        <f t="shared" si="7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49</v>
      </c>
      <c r="C27" s="45">
        <f>C7</f>
        <v>0</v>
      </c>
      <c r="D27" s="45">
        <f>D7</f>
        <v>0</v>
      </c>
      <c r="E27" s="45">
        <f>E7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Pre-emerg</v>
      </c>
      <c r="D28" s="45" t="str">
        <f>D9</f>
        <v>Pre-emerg</v>
      </c>
      <c r="E28" s="45" t="str">
        <f>E9</f>
        <v>Pre-emerg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LN, BN</v>
      </c>
      <c r="C29" s="45">
        <f>C5</f>
        <v>0</v>
      </c>
      <c r="D29" s="45">
        <f>D5</f>
        <v>0</v>
      </c>
      <c r="E29" s="45">
        <f>E5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2.5</v>
      </c>
      <c r="C30" s="45">
        <f>C11</f>
        <v>0</v>
      </c>
      <c r="D30" s="45">
        <f>D11</f>
        <v>0</v>
      </c>
      <c r="E30" s="45">
        <f>E11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74</v>
      </c>
      <c r="C32" s="85">
        <f t="shared" si="8"/>
        <v>0</v>
      </c>
      <c r="D32" s="85">
        <f t="shared" si="8"/>
        <v>0</v>
      </c>
      <c r="E32" s="85">
        <f t="shared" si="8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1.9</v>
      </c>
      <c r="C33" s="45">
        <f t="shared" si="8"/>
        <v>0</v>
      </c>
      <c r="D33" s="45">
        <f t="shared" si="8"/>
        <v>0</v>
      </c>
      <c r="E33" s="45">
        <f t="shared" si="8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SW</v>
      </c>
      <c r="C35" s="45" t="e">
        <f>C14</f>
        <v>#N/A</v>
      </c>
      <c r="D35" s="45" t="e">
        <f>D14</f>
        <v>#N/A</v>
      </c>
      <c r="E35" s="45" t="e">
        <f>E14</f>
        <v>#N/A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Y</v>
      </c>
      <c r="D36" s="45" t="str">
        <f>IF(D15="Yes","Y","N")</f>
        <v>Y</v>
      </c>
      <c r="E36" s="45" t="str">
        <f>IF(E15="Yes","Y","N")</f>
        <v>Y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Yes</v>
      </c>
      <c r="D37" s="45" t="str">
        <f t="shared" si="9"/>
        <v>Yes</v>
      </c>
      <c r="E37" s="45" t="str">
        <f t="shared" si="9"/>
        <v>Yes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14</v>
      </c>
      <c r="C38" s="45">
        <f t="shared" si="9"/>
        <v>0</v>
      </c>
      <c r="D38" s="45">
        <f t="shared" si="9"/>
        <v>0</v>
      </c>
      <c r="E38" s="45">
        <f t="shared" si="9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Dry</v>
      </c>
      <c r="C40" s="45" t="str">
        <f t="shared" si="10"/>
        <v>Dry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100</v>
      </c>
      <c r="C41" s="45">
        <f t="shared" si="10"/>
        <v>0</v>
      </c>
      <c r="D41" s="45">
        <f t="shared" si="10"/>
        <v>0</v>
      </c>
      <c r="E41" s="45">
        <f t="shared" si="1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2011-02-28T12:44:18Z</cp:lastPrinted>
  <dcterms:created xsi:type="dcterms:W3CDTF">2010-06-06T13:13:49Z</dcterms:created>
  <dcterms:modified xsi:type="dcterms:W3CDTF">2015-06-15T09:37:23Z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